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2\4o. Trim 2022\"/>
    </mc:Choice>
  </mc:AlternateContent>
  <xr:revisionPtr revIDLastSave="0" documentId="13_ncr:1_{A9CBBC3A-73AC-42F3-9F86-EAEE132DB4AA}" xr6:coauthVersionLast="45" xr6:coauthVersionMax="47" xr10:uidLastSave="{00000000-0000-0000-0000-000000000000}"/>
  <bookViews>
    <workbookView xWindow="-108" yWindow="-108" windowWidth="23256" windowHeight="14040" xr2:uid="{00000000-000D-0000-FFFF-FFFF00000000}"/>
  </bookViews>
  <sheets>
    <sheet name="PROYECTOS 2022" sheetId="4" r:id="rId1"/>
    <sheet name="SUFICIENCIA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4" l="1"/>
  <c r="D24" i="4" s="1"/>
  <c r="E24" i="4" s="1"/>
  <c r="C23" i="4"/>
  <c r="D23" i="4" s="1"/>
  <c r="E23" i="4" s="1"/>
  <c r="C22" i="4"/>
  <c r="D22" i="4" s="1"/>
  <c r="E22" i="4" s="1"/>
  <c r="D25" i="4"/>
  <c r="E25" i="4" s="1"/>
  <c r="F21" i="4"/>
  <c r="F19" i="4"/>
  <c r="F20" i="4"/>
  <c r="F18" i="4"/>
  <c r="F13" i="4"/>
  <c r="F15" i="4"/>
  <c r="F6" i="4"/>
  <c r="C21" i="4"/>
  <c r="D20" i="4"/>
  <c r="D19" i="4"/>
  <c r="E19" i="4" s="1"/>
  <c r="A20" i="4"/>
  <c r="A21" i="4" s="1"/>
  <c r="A22" i="4" s="1"/>
  <c r="A23" i="4" s="1"/>
  <c r="A24" i="4" s="1"/>
  <c r="A25" i="4" s="1"/>
  <c r="D18" i="4"/>
  <c r="E18" i="4" s="1"/>
  <c r="F5" i="4"/>
  <c r="F26" i="4" s="1"/>
  <c r="F14" i="4"/>
  <c r="F16" i="4"/>
  <c r="F12" i="4"/>
  <c r="F9" i="4"/>
  <c r="F8" i="4"/>
  <c r="F7" i="4"/>
  <c r="D16" i="4"/>
  <c r="E16" i="4" s="1"/>
  <c r="E20" i="4" l="1"/>
  <c r="D21" i="4"/>
  <c r="E21" i="4" s="1"/>
  <c r="C15" i="4"/>
  <c r="C13" i="4"/>
  <c r="C6" i="4"/>
  <c r="C5" i="4"/>
  <c r="D6" i="4" l="1"/>
  <c r="E6" i="4" s="1"/>
  <c r="D13" i="4"/>
  <c r="E13" i="4" s="1"/>
  <c r="D15" i="4"/>
  <c r="E15" i="4" s="1"/>
  <c r="D5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E5" i="4" l="1"/>
  <c r="C12" i="4"/>
  <c r="C11" i="4"/>
  <c r="C10" i="4"/>
  <c r="C9" i="4"/>
  <c r="C7" i="4"/>
  <c r="C14" i="4"/>
  <c r="C8" i="4"/>
  <c r="C26" i="4" l="1"/>
  <c r="D11" i="4"/>
  <c r="E11" i="4" s="1"/>
  <c r="D7" i="4"/>
  <c r="D12" i="4"/>
  <c r="E12" i="4" s="1"/>
  <c r="D9" i="4"/>
  <c r="E9" i="4" s="1"/>
  <c r="D8" i="4"/>
  <c r="E8" i="4" s="1"/>
  <c r="D10" i="4"/>
  <c r="E10" i="4" s="1"/>
  <c r="D14" i="4"/>
  <c r="E14" i="4" s="1"/>
  <c r="D26" i="4" l="1"/>
  <c r="E7" i="4"/>
  <c r="E26" i="4" s="1"/>
</calcChain>
</file>

<file path=xl/sharedStrings.xml><?xml version="1.0" encoding="utf-8"?>
<sst xmlns="http://schemas.openxmlformats.org/spreadsheetml/2006/main" count="56" uniqueCount="54">
  <si>
    <t>IMPERMEABILIZACION COCINA Y BAÑOS E3</t>
  </si>
  <si>
    <t>PROYECTOS 2022</t>
  </si>
  <si>
    <t xml:space="preserve">INVERSION  </t>
  </si>
  <si>
    <t>RENOVACION EQUIPO CONTRA INCENDIOS</t>
  </si>
  <si>
    <t xml:space="preserve">RENOVACION TABLEROS ELECTRICOS DE EXPOSICIONES </t>
  </si>
  <si>
    <t>No</t>
  </si>
  <si>
    <t>PINTURA INTERIOR AREA DE EXPOSICIONES</t>
  </si>
  <si>
    <t>CARRO DE MONTAJE ELECTRICO</t>
  </si>
  <si>
    <t>MONITOREO Y PROTECCIONES DE SUBESTACION</t>
  </si>
  <si>
    <t>CONTROL DE ILUMINACION DE CONVENCIONES</t>
  </si>
  <si>
    <t>SUSTITUCION DE PERSIANAS LOBBY LINEAL Y SALA G</t>
  </si>
  <si>
    <t>MANTENIMIENTO DE SONOMUROS SALA A</t>
  </si>
  <si>
    <t>INSTALACION DE HDMI EN SALA G Y VIP PLANTA ALTA</t>
  </si>
  <si>
    <t>RENOVACION DE SWITCHS Y NODOS DE INTERNET COLUMNAS EXPOSICIONES</t>
  </si>
  <si>
    <t>IVA</t>
  </si>
  <si>
    <t>TOTAL</t>
  </si>
  <si>
    <t>EJERCIDO</t>
  </si>
  <si>
    <t>DLLS</t>
  </si>
  <si>
    <t xml:space="preserve">IMPERMEABILIZACION PASILLO DE SERVICIO SALAS A </t>
  </si>
  <si>
    <t>CARPETA ASFALTICA CALLE ESCUDERO</t>
  </si>
  <si>
    <t>SEÑALETICA Y PINTURA CALLE ESCUDERO</t>
  </si>
  <si>
    <t>SISTEMA DE VIDEO DETECCION CON CAMARA 360</t>
  </si>
  <si>
    <t>ESTRADOS DE DOBLE ALTURA</t>
  </si>
  <si>
    <t>No Suficiencia</t>
  </si>
  <si>
    <t>Proyecto</t>
  </si>
  <si>
    <t>DESPACHO EXTERNO AC</t>
  </si>
  <si>
    <t>DESPACHO EXTERNO FID</t>
  </si>
  <si>
    <t>IMPERMEABILIZACION</t>
  </si>
  <si>
    <t>JARDINERIA</t>
  </si>
  <si>
    <t>LIMPIEZA</t>
  </si>
  <si>
    <t>MULTIMEDIDORES</t>
  </si>
  <si>
    <t>PERSIANAS</t>
  </si>
  <si>
    <t>SEGURIDAD</t>
  </si>
  <si>
    <t>SISTEMA DE RED</t>
  </si>
  <si>
    <t>CARRO MONTAJE</t>
  </si>
  <si>
    <t>EQUIPO VS INCENDIO</t>
  </si>
  <si>
    <t>PINTURA</t>
  </si>
  <si>
    <t>COMPRA PINTURA</t>
  </si>
  <si>
    <t>SISTEMA MULTIMEDIA</t>
  </si>
  <si>
    <t>SISTEME DE VIDEODETECCION</t>
  </si>
  <si>
    <t>MANTENIMIENTO SONOMUROS</t>
  </si>
  <si>
    <t>RECARPETEO</t>
  </si>
  <si>
    <t>ESTRADOS</t>
  </si>
  <si>
    <t>TABLEROS</t>
  </si>
  <si>
    <t>PROYECTO EJECUTIVO SISTEMA VS INCENDIO AREA DE CONVENCIONES</t>
  </si>
  <si>
    <t xml:space="preserve">PUENTE PEATONAL CONEXIÓN (EXPO CHIHUAHUA / MUSEO) </t>
  </si>
  <si>
    <t>ADECUACIONES PLAZA CASA REDONDA</t>
  </si>
  <si>
    <t>ADECUACIONES ESTACIONAMIENTO CASA REDONDA</t>
  </si>
  <si>
    <t>LIC. GUILLERMO VEGA PORRAS</t>
  </si>
  <si>
    <t>LIC. GERARDO AVIÑA MARTINEZ</t>
  </si>
  <si>
    <t>DIRECTOR GENERAL</t>
  </si>
  <si>
    <t>GERENTE ADMINISTRATIVO</t>
  </si>
  <si>
    <t>FIDEICOMISO EXPOCHIHUAHUA</t>
  </si>
  <si>
    <t>PROYECTOS 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</si>
</sst>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4" fontId="2" fillId="0" borderId="0" xfId="1" applyFont="1" applyFill="1" applyAlignment="1"/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/>
    <xf numFmtId="0" fontId="0" fillId="0" borderId="0" xfId="0" applyFont="1"/>
    <xf numFmtId="0" fontId="9" fillId="0" borderId="0" xfId="0" applyFont="1"/>
    <xf numFmtId="43" fontId="8" fillId="0" borderId="1" xfId="2" applyFont="1" applyFill="1" applyBorder="1" applyAlignment="1">
      <alignment horizontal="center" vertical="center"/>
    </xf>
    <xf numFmtId="43" fontId="8" fillId="0" borderId="1" xfId="2" applyFont="1" applyFill="1" applyBorder="1"/>
    <xf numFmtId="43" fontId="8" fillId="0" borderId="1" xfId="2" applyFont="1" applyFill="1" applyBorder="1" applyAlignment="1">
      <alignment vertical="center"/>
    </xf>
    <xf numFmtId="43" fontId="8" fillId="0" borderId="0" xfId="2" applyFont="1"/>
    <xf numFmtId="43" fontId="3" fillId="2" borderId="2" xfId="2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4533C"/>
      <color rgb="FFE4EF77"/>
      <color rgb="FFB6EA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="80" zoomScaleNormal="80" workbookViewId="0">
      <selection activeCell="C27" sqref="C27"/>
    </sheetView>
  </sheetViews>
  <sheetFormatPr baseColWidth="10" defaultRowHeight="14.4" x14ac:dyDescent="0.3"/>
  <cols>
    <col min="1" max="1" width="4.33203125" bestFit="1" customWidth="1"/>
    <col min="2" max="2" width="64" customWidth="1"/>
    <col min="3" max="6" width="21.6640625" customWidth="1"/>
    <col min="7" max="7" width="16.109375" hidden="1" customWidth="1"/>
    <col min="8" max="8" width="5.109375" hidden="1" customWidth="1"/>
    <col min="9" max="9" width="13.44140625" bestFit="1" customWidth="1"/>
  </cols>
  <sheetData>
    <row r="1" spans="1:9" ht="17.399999999999999" x14ac:dyDescent="0.3">
      <c r="A1" s="16" t="s">
        <v>52</v>
      </c>
      <c r="B1" s="17"/>
      <c r="C1" s="17"/>
      <c r="D1" s="17"/>
      <c r="E1" s="17"/>
      <c r="F1" s="18"/>
    </row>
    <row r="2" spans="1:9" ht="17.399999999999999" x14ac:dyDescent="0.3">
      <c r="A2" s="19" t="s">
        <v>53</v>
      </c>
      <c r="B2" s="20"/>
      <c r="C2" s="20"/>
      <c r="D2" s="20"/>
      <c r="E2" s="20"/>
      <c r="F2" s="21"/>
    </row>
    <row r="3" spans="1:9" ht="18" x14ac:dyDescent="0.35">
      <c r="A3" s="22" t="s">
        <v>1</v>
      </c>
      <c r="B3" s="23"/>
      <c r="C3" s="23"/>
      <c r="D3" s="23"/>
      <c r="E3" s="23"/>
      <c r="F3" s="24"/>
      <c r="G3" s="3"/>
      <c r="H3" s="1"/>
    </row>
    <row r="4" spans="1:9" ht="18" x14ac:dyDescent="0.35">
      <c r="A4" s="8" t="s">
        <v>5</v>
      </c>
      <c r="B4" s="7" t="s">
        <v>1</v>
      </c>
      <c r="C4" s="7" t="s">
        <v>2</v>
      </c>
      <c r="D4" s="7" t="s">
        <v>14</v>
      </c>
      <c r="E4" s="7" t="s">
        <v>15</v>
      </c>
      <c r="F4" s="7" t="s">
        <v>16</v>
      </c>
      <c r="G4" s="3"/>
      <c r="H4" s="1"/>
    </row>
    <row r="5" spans="1:9" ht="18" x14ac:dyDescent="0.3">
      <c r="A5" s="25">
        <v>1</v>
      </c>
      <c r="B5" s="26" t="s">
        <v>18</v>
      </c>
      <c r="C5" s="31">
        <f>C17*G5</f>
        <v>1331400</v>
      </c>
      <c r="D5" s="31">
        <f t="shared" ref="D5:D16" si="0">C5*0.16</f>
        <v>213024</v>
      </c>
      <c r="E5" s="31">
        <f>C5+D5</f>
        <v>1544424</v>
      </c>
      <c r="F5" s="31">
        <f>657559.45+167388</f>
        <v>824947.45</v>
      </c>
      <c r="G5" s="6">
        <v>63400</v>
      </c>
      <c r="H5" s="1" t="s">
        <v>17</v>
      </c>
    </row>
    <row r="6" spans="1:9" ht="18" x14ac:dyDescent="0.35">
      <c r="A6" s="25">
        <f>A5+1</f>
        <v>2</v>
      </c>
      <c r="B6" s="26" t="s">
        <v>6</v>
      </c>
      <c r="C6" s="32">
        <f>792000</f>
        <v>792000</v>
      </c>
      <c r="D6" s="32">
        <f t="shared" si="0"/>
        <v>126720</v>
      </c>
      <c r="E6" s="31">
        <f t="shared" ref="E6:E16" si="1">C6+D6</f>
        <v>918720</v>
      </c>
      <c r="F6" s="31">
        <f>400513.2+286230+110278.58</f>
        <v>797021.77999999991</v>
      </c>
      <c r="G6" s="4"/>
      <c r="H6" s="1"/>
    </row>
    <row r="7" spans="1:9" ht="18" x14ac:dyDescent="0.3">
      <c r="A7" s="25">
        <f t="shared" ref="A7:A16" si="2">A6+1</f>
        <v>3</v>
      </c>
      <c r="B7" s="26" t="s">
        <v>7</v>
      </c>
      <c r="C7" s="33">
        <f>250000</f>
        <v>250000</v>
      </c>
      <c r="D7" s="33">
        <f t="shared" si="0"/>
        <v>40000</v>
      </c>
      <c r="E7" s="31">
        <f t="shared" si="1"/>
        <v>290000</v>
      </c>
      <c r="F7" s="31">
        <f>239900.01</f>
        <v>239900.01</v>
      </c>
      <c r="G7" s="3"/>
      <c r="H7" s="1"/>
    </row>
    <row r="8" spans="1:9" ht="15.75" customHeight="1" x14ac:dyDescent="0.3">
      <c r="A8" s="25">
        <f t="shared" si="2"/>
        <v>4</v>
      </c>
      <c r="B8" s="27" t="s">
        <v>8</v>
      </c>
      <c r="C8" s="31">
        <f>18905*6</f>
        <v>113430</v>
      </c>
      <c r="D8" s="31">
        <f t="shared" si="0"/>
        <v>18148.8</v>
      </c>
      <c r="E8" s="31">
        <f t="shared" si="1"/>
        <v>131578.79999999999</v>
      </c>
      <c r="F8" s="31">
        <f>131080</f>
        <v>131080</v>
      </c>
      <c r="G8" s="3"/>
      <c r="H8" s="1"/>
    </row>
    <row r="9" spans="1:9" ht="18" x14ac:dyDescent="0.3">
      <c r="A9" s="25">
        <f t="shared" si="2"/>
        <v>5</v>
      </c>
      <c r="B9" s="27" t="s">
        <v>3</v>
      </c>
      <c r="C9" s="31">
        <f>200000</f>
        <v>200000</v>
      </c>
      <c r="D9" s="31">
        <f t="shared" si="0"/>
        <v>32000</v>
      </c>
      <c r="E9" s="31">
        <f t="shared" si="1"/>
        <v>232000</v>
      </c>
      <c r="F9" s="31">
        <f>162400</f>
        <v>162400</v>
      </c>
      <c r="G9" s="3"/>
      <c r="H9" s="1"/>
    </row>
    <row r="10" spans="1:9" ht="18" x14ac:dyDescent="0.3">
      <c r="A10" s="25">
        <f t="shared" si="2"/>
        <v>6</v>
      </c>
      <c r="B10" s="27" t="s">
        <v>9</v>
      </c>
      <c r="C10" s="31">
        <f>1325000</f>
        <v>1325000</v>
      </c>
      <c r="D10" s="31">
        <f t="shared" si="0"/>
        <v>212000</v>
      </c>
      <c r="E10" s="31">
        <f t="shared" si="1"/>
        <v>1537000</v>
      </c>
      <c r="F10" s="31">
        <v>0</v>
      </c>
      <c r="G10" s="3"/>
      <c r="H10" s="1"/>
    </row>
    <row r="11" spans="1:9" ht="18" x14ac:dyDescent="0.3">
      <c r="A11" s="25">
        <f t="shared" si="2"/>
        <v>7</v>
      </c>
      <c r="B11" s="27" t="s">
        <v>4</v>
      </c>
      <c r="C11" s="31">
        <f>15000*25</f>
        <v>375000</v>
      </c>
      <c r="D11" s="31">
        <f t="shared" si="0"/>
        <v>60000</v>
      </c>
      <c r="E11" s="31">
        <f t="shared" si="1"/>
        <v>435000</v>
      </c>
      <c r="F11" s="31">
        <v>444106.29</v>
      </c>
      <c r="G11" s="2"/>
    </row>
    <row r="12" spans="1:9" ht="18" x14ac:dyDescent="0.35">
      <c r="A12" s="25">
        <f t="shared" si="2"/>
        <v>8</v>
      </c>
      <c r="B12" s="27" t="s">
        <v>10</v>
      </c>
      <c r="C12" s="32">
        <f>341000</f>
        <v>341000</v>
      </c>
      <c r="D12" s="32">
        <f t="shared" si="0"/>
        <v>54560</v>
      </c>
      <c r="E12" s="31">
        <f t="shared" si="1"/>
        <v>395560</v>
      </c>
      <c r="F12" s="31">
        <f>370071.2</f>
        <v>370071.2</v>
      </c>
      <c r="G12" s="5"/>
      <c r="H12" s="1"/>
      <c r="I12" s="1"/>
    </row>
    <row r="13" spans="1:9" ht="18" x14ac:dyDescent="0.35">
      <c r="A13" s="25">
        <f t="shared" si="2"/>
        <v>9</v>
      </c>
      <c r="B13" s="27" t="s">
        <v>11</v>
      </c>
      <c r="C13" s="32">
        <f>1000000</f>
        <v>1000000</v>
      </c>
      <c r="D13" s="32">
        <f t="shared" si="0"/>
        <v>160000</v>
      </c>
      <c r="E13" s="31">
        <f t="shared" si="1"/>
        <v>1160000</v>
      </c>
      <c r="F13" s="31">
        <f>1160000</f>
        <v>1160000</v>
      </c>
    </row>
    <row r="14" spans="1:9" ht="18" x14ac:dyDescent="0.3">
      <c r="A14" s="25">
        <f t="shared" si="2"/>
        <v>10</v>
      </c>
      <c r="B14" s="26" t="s">
        <v>0</v>
      </c>
      <c r="C14" s="33">
        <f>C17*G14</f>
        <v>1551900</v>
      </c>
      <c r="D14" s="33">
        <f t="shared" si="0"/>
        <v>248304</v>
      </c>
      <c r="E14" s="31">
        <f t="shared" si="1"/>
        <v>1800204</v>
      </c>
      <c r="F14" s="31">
        <f>803492.56+270614.08</f>
        <v>1074106.6400000001</v>
      </c>
      <c r="G14" s="6">
        <v>73900</v>
      </c>
      <c r="H14" s="1" t="s">
        <v>17</v>
      </c>
    </row>
    <row r="15" spans="1:9" ht="18" x14ac:dyDescent="0.35">
      <c r="A15" s="25">
        <f t="shared" si="2"/>
        <v>11</v>
      </c>
      <c r="B15" s="27" t="s">
        <v>12</v>
      </c>
      <c r="C15" s="32">
        <f>350000</f>
        <v>350000</v>
      </c>
      <c r="D15" s="32">
        <f t="shared" si="0"/>
        <v>56000</v>
      </c>
      <c r="E15" s="31">
        <f t="shared" si="1"/>
        <v>406000</v>
      </c>
      <c r="F15" s="31">
        <f>399888.09</f>
        <v>399888.09</v>
      </c>
    </row>
    <row r="16" spans="1:9" ht="36" x14ac:dyDescent="0.35">
      <c r="A16" s="25">
        <f t="shared" si="2"/>
        <v>12</v>
      </c>
      <c r="B16" s="27" t="s">
        <v>13</v>
      </c>
      <c r="C16" s="32">
        <v>350000</v>
      </c>
      <c r="D16" s="32">
        <f t="shared" si="0"/>
        <v>56000</v>
      </c>
      <c r="E16" s="31">
        <f t="shared" si="1"/>
        <v>406000</v>
      </c>
      <c r="F16" s="31">
        <f>403524.65</f>
        <v>403524.65</v>
      </c>
    </row>
    <row r="17" spans="1:9" ht="18" hidden="1" x14ac:dyDescent="0.35">
      <c r="A17" s="28"/>
      <c r="B17" s="28"/>
      <c r="C17" s="34">
        <v>21</v>
      </c>
      <c r="D17" s="34"/>
      <c r="E17" s="34"/>
      <c r="F17" s="34"/>
    </row>
    <row r="18" spans="1:9" ht="18" x14ac:dyDescent="0.3">
      <c r="A18" s="25">
        <v>13</v>
      </c>
      <c r="B18" s="26" t="s">
        <v>19</v>
      </c>
      <c r="C18" s="31">
        <v>482700.36</v>
      </c>
      <c r="D18" s="31">
        <f t="shared" ref="D18:D22" si="3">C18*0.16</f>
        <v>77232.0576</v>
      </c>
      <c r="E18" s="31">
        <f>C18+D18</f>
        <v>559932.41760000004</v>
      </c>
      <c r="F18" s="31">
        <f>630728.47</f>
        <v>630728.47</v>
      </c>
    </row>
    <row r="19" spans="1:9" ht="18" x14ac:dyDescent="0.35">
      <c r="A19" s="25">
        <v>14</v>
      </c>
      <c r="B19" s="26" t="s">
        <v>20</v>
      </c>
      <c r="C19" s="32">
        <v>97690.97</v>
      </c>
      <c r="D19" s="32">
        <f t="shared" si="3"/>
        <v>15630.555200000001</v>
      </c>
      <c r="E19" s="31">
        <f t="shared" ref="E19:E22" si="4">C19+D19</f>
        <v>113321.5252</v>
      </c>
      <c r="F19" s="31">
        <f>123784.95</f>
        <v>123784.95</v>
      </c>
    </row>
    <row r="20" spans="1:9" ht="18" x14ac:dyDescent="0.3">
      <c r="A20" s="25">
        <f t="shared" ref="A20:A25" si="5">A19+1</f>
        <v>15</v>
      </c>
      <c r="B20" s="26" t="s">
        <v>21</v>
      </c>
      <c r="C20" s="33">
        <v>540064.88</v>
      </c>
      <c r="D20" s="33">
        <f t="shared" si="3"/>
        <v>86410.380799999999</v>
      </c>
      <c r="E20" s="31">
        <f t="shared" si="4"/>
        <v>626475.26080000005</v>
      </c>
      <c r="F20" s="31">
        <f>626475.26</f>
        <v>626475.26</v>
      </c>
    </row>
    <row r="21" spans="1:9" ht="18" x14ac:dyDescent="0.3">
      <c r="A21" s="25">
        <f t="shared" si="5"/>
        <v>16</v>
      </c>
      <c r="B21" s="27" t="s">
        <v>22</v>
      </c>
      <c r="C21" s="31">
        <f>(67986)*20</f>
        <v>1359720</v>
      </c>
      <c r="D21" s="31">
        <f t="shared" si="3"/>
        <v>217555.20000000001</v>
      </c>
      <c r="E21" s="31">
        <f t="shared" si="4"/>
        <v>1577275.2</v>
      </c>
      <c r="F21" s="31">
        <f>782328.5+782328.5</f>
        <v>1564657</v>
      </c>
      <c r="I21" s="13"/>
    </row>
    <row r="22" spans="1:9" ht="36" x14ac:dyDescent="0.3">
      <c r="A22" s="25">
        <f t="shared" si="5"/>
        <v>17</v>
      </c>
      <c r="B22" s="27" t="s">
        <v>45</v>
      </c>
      <c r="C22" s="31">
        <f>1790862.07</f>
        <v>1790862.07</v>
      </c>
      <c r="D22" s="31">
        <f t="shared" si="3"/>
        <v>286537.93119999999</v>
      </c>
      <c r="E22" s="31">
        <f t="shared" si="4"/>
        <v>2077400.0012000001</v>
      </c>
      <c r="F22" s="31">
        <v>0</v>
      </c>
      <c r="I22" s="13"/>
    </row>
    <row r="23" spans="1:9" ht="18" x14ac:dyDescent="0.3">
      <c r="A23" s="25">
        <f t="shared" si="5"/>
        <v>18</v>
      </c>
      <c r="B23" s="27" t="s">
        <v>46</v>
      </c>
      <c r="C23" s="31">
        <f>1388593.1</f>
        <v>1388593.1</v>
      </c>
      <c r="D23" s="31">
        <f t="shared" ref="D23" si="6">C23*0.16</f>
        <v>222174.89600000001</v>
      </c>
      <c r="E23" s="31">
        <f t="shared" ref="E23" si="7">C23+D23</f>
        <v>1610767.996</v>
      </c>
      <c r="F23" s="31">
        <v>0</v>
      </c>
      <c r="I23" s="13"/>
    </row>
    <row r="24" spans="1:9" ht="18" x14ac:dyDescent="0.3">
      <c r="A24" s="25">
        <f t="shared" si="5"/>
        <v>19</v>
      </c>
      <c r="B24" s="27" t="s">
        <v>47</v>
      </c>
      <c r="C24" s="31">
        <f>3681062.07</f>
        <v>3681062.07</v>
      </c>
      <c r="D24" s="31">
        <f t="shared" ref="D24" si="8">C24*0.16</f>
        <v>588969.93119999999</v>
      </c>
      <c r="E24" s="31">
        <f t="shared" ref="E24" si="9">C24+D24</f>
        <v>4270032.0011999998</v>
      </c>
      <c r="F24" s="31">
        <v>0</v>
      </c>
      <c r="I24" s="13"/>
    </row>
    <row r="25" spans="1:9" ht="36" x14ac:dyDescent="0.3">
      <c r="A25" s="25">
        <f t="shared" si="5"/>
        <v>20</v>
      </c>
      <c r="B25" s="27" t="s">
        <v>44</v>
      </c>
      <c r="C25" s="31">
        <v>295000</v>
      </c>
      <c r="D25" s="31">
        <f t="shared" ref="D25" si="10">C25*0.16</f>
        <v>47200</v>
      </c>
      <c r="E25" s="31">
        <f t="shared" ref="E25" si="11">C25+D25</f>
        <v>342200</v>
      </c>
      <c r="F25" s="31">
        <v>336400</v>
      </c>
      <c r="I25" s="13"/>
    </row>
    <row r="26" spans="1:9" ht="18.600000000000001" thickBot="1" x14ac:dyDescent="0.4">
      <c r="A26" s="28"/>
      <c r="B26" s="28"/>
      <c r="C26" s="35">
        <f>SUM(C5:C25)</f>
        <v>17615444.449999999</v>
      </c>
      <c r="D26" s="35">
        <f>SUM(D5:D25)</f>
        <v>2818467.7519999999</v>
      </c>
      <c r="E26" s="35">
        <f>SUM(E5:E25)</f>
        <v>20433891.202</v>
      </c>
      <c r="F26" s="35">
        <f>SUM(F5:F25)</f>
        <v>9289091.790000001</v>
      </c>
    </row>
    <row r="27" spans="1:9" ht="15" thickTop="1" x14ac:dyDescent="0.3">
      <c r="A27" s="30"/>
      <c r="B27" s="30"/>
      <c r="C27" s="30"/>
      <c r="D27" s="30"/>
      <c r="E27" s="30"/>
      <c r="F27" s="30"/>
    </row>
    <row r="28" spans="1:9" x14ac:dyDescent="0.3">
      <c r="A28" s="30"/>
      <c r="B28" s="30"/>
      <c r="C28" s="30"/>
      <c r="D28" s="30"/>
      <c r="E28" s="30"/>
      <c r="F28" s="30"/>
    </row>
    <row r="29" spans="1:9" x14ac:dyDescent="0.3">
      <c r="A29" s="30"/>
      <c r="B29" s="30"/>
      <c r="C29" s="30"/>
      <c r="D29" s="30"/>
      <c r="E29" s="30"/>
      <c r="F29" s="30"/>
    </row>
    <row r="30" spans="1:9" x14ac:dyDescent="0.3">
      <c r="A30" s="30"/>
      <c r="B30" s="30"/>
      <c r="C30" s="30"/>
      <c r="D30" s="30"/>
      <c r="E30" s="30"/>
      <c r="F30" s="30"/>
    </row>
    <row r="31" spans="1:9" s="29" customFormat="1" x14ac:dyDescent="0.3">
      <c r="B31" s="14" t="s">
        <v>48</v>
      </c>
      <c r="C31" s="15"/>
      <c r="D31" s="14" t="s">
        <v>49</v>
      </c>
      <c r="E31" s="15"/>
    </row>
    <row r="32" spans="1:9" s="29" customFormat="1" x14ac:dyDescent="0.3">
      <c r="B32" s="14" t="s">
        <v>50</v>
      </c>
      <c r="C32" s="15"/>
      <c r="D32" s="14" t="s">
        <v>51</v>
      </c>
      <c r="E32" s="15"/>
    </row>
    <row r="33" s="29" customFormat="1" x14ac:dyDescent="0.3"/>
  </sheetData>
  <mergeCells count="3">
    <mergeCell ref="A3:E3"/>
    <mergeCell ref="A1:F1"/>
    <mergeCell ref="A2:F2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22"/>
  <sheetViews>
    <sheetView workbookViewId="0">
      <selection activeCell="A24" sqref="A24"/>
    </sheetView>
  </sheetViews>
  <sheetFormatPr baseColWidth="10" defaultRowHeight="14.4" x14ac:dyDescent="0.3"/>
  <cols>
    <col min="2" max="2" width="13.5546875" style="9" bestFit="1" customWidth="1"/>
    <col min="3" max="3" width="45" style="9" customWidth="1"/>
  </cols>
  <sheetData>
    <row r="3" spans="2:3" x14ac:dyDescent="0.3">
      <c r="B3" s="11" t="s">
        <v>23</v>
      </c>
      <c r="C3" s="11" t="s">
        <v>24</v>
      </c>
    </row>
    <row r="4" spans="2:3" x14ac:dyDescent="0.3">
      <c r="B4" s="10">
        <v>1</v>
      </c>
      <c r="C4" s="10" t="s">
        <v>25</v>
      </c>
    </row>
    <row r="5" spans="2:3" x14ac:dyDescent="0.3">
      <c r="B5" s="10">
        <v>1</v>
      </c>
      <c r="C5" s="10" t="s">
        <v>32</v>
      </c>
    </row>
    <row r="6" spans="2:3" x14ac:dyDescent="0.3">
      <c r="B6" s="10">
        <v>2</v>
      </c>
      <c r="C6" s="10" t="s">
        <v>26</v>
      </c>
    </row>
    <row r="7" spans="2:3" x14ac:dyDescent="0.3">
      <c r="B7" s="10">
        <v>2</v>
      </c>
      <c r="C7" s="10" t="s">
        <v>29</v>
      </c>
    </row>
    <row r="8" spans="2:3" x14ac:dyDescent="0.3">
      <c r="B8" s="10">
        <v>3</v>
      </c>
      <c r="C8" s="10" t="s">
        <v>33</v>
      </c>
    </row>
    <row r="9" spans="2:3" x14ac:dyDescent="0.3">
      <c r="B9" s="10">
        <v>4</v>
      </c>
      <c r="C9" s="10" t="s">
        <v>30</v>
      </c>
    </row>
    <row r="10" spans="2:3" x14ac:dyDescent="0.3">
      <c r="B10" s="10">
        <v>5</v>
      </c>
      <c r="C10" s="10" t="s">
        <v>28</v>
      </c>
    </row>
    <row r="11" spans="2:3" x14ac:dyDescent="0.3">
      <c r="B11" s="10">
        <v>6</v>
      </c>
      <c r="C11" s="10" t="s">
        <v>27</v>
      </c>
    </row>
    <row r="12" spans="2:3" x14ac:dyDescent="0.3">
      <c r="B12" s="10">
        <v>7</v>
      </c>
      <c r="C12" s="10" t="s">
        <v>31</v>
      </c>
    </row>
    <row r="13" spans="2:3" x14ac:dyDescent="0.3">
      <c r="B13" s="12">
        <v>8</v>
      </c>
      <c r="C13" s="10" t="s">
        <v>34</v>
      </c>
    </row>
    <row r="14" spans="2:3" x14ac:dyDescent="0.3">
      <c r="B14" s="12">
        <v>9</v>
      </c>
      <c r="C14" s="10" t="s">
        <v>35</v>
      </c>
    </row>
    <row r="15" spans="2:3" x14ac:dyDescent="0.3">
      <c r="B15" s="12">
        <v>10</v>
      </c>
      <c r="C15" s="10" t="s">
        <v>36</v>
      </c>
    </row>
    <row r="16" spans="2:3" x14ac:dyDescent="0.3">
      <c r="B16" s="12">
        <v>11</v>
      </c>
      <c r="C16" s="10" t="s">
        <v>37</v>
      </c>
    </row>
    <row r="17" spans="2:3" x14ac:dyDescent="0.3">
      <c r="B17" s="12">
        <v>12</v>
      </c>
      <c r="C17" s="10" t="s">
        <v>38</v>
      </c>
    </row>
    <row r="18" spans="2:3" x14ac:dyDescent="0.3">
      <c r="B18" s="10">
        <v>13</v>
      </c>
      <c r="C18" s="10" t="s">
        <v>39</v>
      </c>
    </row>
    <row r="19" spans="2:3" x14ac:dyDescent="0.3">
      <c r="B19" s="10">
        <v>14</v>
      </c>
      <c r="C19" s="10" t="s">
        <v>40</v>
      </c>
    </row>
    <row r="20" spans="2:3" x14ac:dyDescent="0.3">
      <c r="B20" s="10">
        <v>15</v>
      </c>
      <c r="C20" s="10" t="s">
        <v>41</v>
      </c>
    </row>
    <row r="21" spans="2:3" x14ac:dyDescent="0.3">
      <c r="B21" s="10">
        <v>16</v>
      </c>
      <c r="C21" s="10" t="s">
        <v>42</v>
      </c>
    </row>
    <row r="22" spans="2:3" x14ac:dyDescent="0.3">
      <c r="B22" s="10">
        <v>17</v>
      </c>
      <c r="C22" s="10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PROYECTOS 2022</vt:lpstr>
      <vt:lpstr>SUFICIENCIAS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 Loya</dc:creator>
  <cp:lastModifiedBy>Darkside Archives</cp:lastModifiedBy>
  <cp:lastPrinted>2023-01-24T17:41:20Z</cp:lastPrinted>
  <dcterms:created xsi:type="dcterms:W3CDTF">2017-10-16T22:46:24Z</dcterms:created>
  <dcterms:modified xsi:type="dcterms:W3CDTF">2023-02-03T18:45:32Z</dcterms:modified>
</cp:coreProperties>
</file>